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20595" windowHeight="10740" activeTab="2"/>
  </bookViews>
  <sheets>
    <sheet name="Summary" sheetId="1" r:id="rId1"/>
    <sheet name="Consumption Sensitivity" sheetId="2" r:id="rId2"/>
    <sheet name="Detailed Results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Andy</author>
  </authors>
  <commentList>
    <comment ref="L5" authorId="0">
      <text>
        <r>
          <rPr>
            <b/>
            <sz val="9"/>
            <rFont val="Tahoma"/>
            <family val="0"/>
          </rPr>
          <t>Andy:</t>
        </r>
        <r>
          <rPr>
            <sz val="9"/>
            <rFont val="Tahoma"/>
            <family val="0"/>
          </rPr>
          <t xml:space="preserve">
These savings are produced by biomass CHP</t>
        </r>
      </text>
    </comment>
    <comment ref="L12" authorId="0">
      <text>
        <r>
          <rPr>
            <b/>
            <sz val="9"/>
            <rFont val="Tahoma"/>
            <family val="0"/>
          </rPr>
          <t>Andy:</t>
        </r>
        <r>
          <rPr>
            <sz val="9"/>
            <rFont val="Tahoma"/>
            <family val="0"/>
          </rPr>
          <t xml:space="preserve">
These savings are produced by biomass CHP</t>
        </r>
      </text>
    </comment>
  </commentList>
</comments>
</file>

<file path=xl/comments2.xml><?xml version="1.0" encoding="utf-8"?>
<comments xmlns="http://schemas.openxmlformats.org/spreadsheetml/2006/main">
  <authors>
    <author>Andy</author>
  </authors>
  <commentList>
    <comment ref="D5" authorId="0">
      <text>
        <r>
          <rPr>
            <b/>
            <sz val="9"/>
            <rFont val="Tahoma"/>
            <family val="0"/>
          </rPr>
          <t>Andy:</t>
        </r>
        <r>
          <rPr>
            <sz val="9"/>
            <rFont val="Tahoma"/>
            <family val="0"/>
          </rPr>
          <t xml:space="preserve">
These savings are produced by biomass CHP</t>
        </r>
      </text>
    </comment>
  </commentList>
</comments>
</file>

<file path=xl/sharedStrings.xml><?xml version="1.0" encoding="utf-8"?>
<sst xmlns="http://schemas.openxmlformats.org/spreadsheetml/2006/main" count="190" uniqueCount="72">
  <si>
    <t>Results Summary</t>
  </si>
  <si>
    <t>Worst Base Case</t>
  </si>
  <si>
    <t xml:space="preserve">Best Scheme </t>
  </si>
  <si>
    <t>Realistic Scheme</t>
  </si>
  <si>
    <t>Carbon Savings kgCO2 p.a</t>
  </si>
  <si>
    <t>Total Upgrade Cost</t>
  </si>
  <si>
    <t>£/kgCO2 per annum</t>
  </si>
  <si>
    <t>Total Dwellings</t>
  </si>
  <si>
    <t>Realistic Base Case</t>
  </si>
  <si>
    <t>£/tonnesCO2 per annum</t>
  </si>
  <si>
    <t>Carbon Savings tonnesCO2 for 20 years</t>
  </si>
  <si>
    <t>Carbon Savings kgCO2 for 20 years</t>
  </si>
  <si>
    <t>Carbon Savings tonnesCO2 p.a</t>
  </si>
  <si>
    <t>£/tonnesCO2 for 20 years</t>
  </si>
  <si>
    <t>Gas (base)</t>
  </si>
  <si>
    <t>kWh</t>
  </si>
  <si>
    <t>Electricity (base)</t>
  </si>
  <si>
    <t>Carbon Footprint (base)</t>
  </si>
  <si>
    <t>kgCO2 p.a</t>
  </si>
  <si>
    <t>Standard base</t>
  </si>
  <si>
    <t>Std and med base</t>
  </si>
  <si>
    <t>Insulation only</t>
  </si>
  <si>
    <t>Gas (best)</t>
  </si>
  <si>
    <t>Electricity (best)</t>
  </si>
  <si>
    <t>Carbon Footprint (best)</t>
  </si>
  <si>
    <t>Insulation and boiler</t>
  </si>
  <si>
    <t>Cost from 1st base case</t>
  </si>
  <si>
    <t>£</t>
  </si>
  <si>
    <t>£/kgCO2 p.a</t>
  </si>
  <si>
    <t>Tenement flats (3)</t>
  </si>
  <si>
    <t>Tenement flats (4)</t>
  </si>
  <si>
    <t>Council flats (3)</t>
  </si>
  <si>
    <t>Council flat (4)</t>
  </si>
  <si>
    <t>Detatched</t>
  </si>
  <si>
    <t>Modern Flats (6)</t>
  </si>
  <si>
    <t>Modern Flats (4)</t>
  </si>
  <si>
    <t>Modern Flats (3)</t>
  </si>
  <si>
    <t>Semi- Detatched</t>
  </si>
  <si>
    <t>Mid terraced</t>
  </si>
  <si>
    <t>Housing</t>
  </si>
  <si>
    <t>Totals for area</t>
  </si>
  <si>
    <t>Consumption sensitivity study</t>
  </si>
  <si>
    <t>Realistic Base</t>
  </si>
  <si>
    <t>Scheme</t>
  </si>
  <si>
    <t>Boiler</t>
  </si>
  <si>
    <t>Total Cost</t>
  </si>
  <si>
    <t>£/kgCO2 saved</t>
  </si>
  <si>
    <t>Standard</t>
  </si>
  <si>
    <t>Med</t>
  </si>
  <si>
    <t>High</t>
  </si>
  <si>
    <t>Cond</t>
  </si>
  <si>
    <t>Medium</t>
  </si>
  <si>
    <t>Good</t>
  </si>
  <si>
    <t>Super</t>
  </si>
  <si>
    <t>Best scheme</t>
  </si>
  <si>
    <t>Realistic scheme</t>
  </si>
  <si>
    <t>Worst Case</t>
  </si>
  <si>
    <t>Poor</t>
  </si>
  <si>
    <t>Low</t>
  </si>
  <si>
    <t>CO2 saved</t>
  </si>
  <si>
    <t>Detailed Results</t>
  </si>
  <si>
    <t>Gas Savings</t>
  </si>
  <si>
    <t>Electricity Savings</t>
  </si>
  <si>
    <t>Gas Savings from EDEM</t>
  </si>
  <si>
    <t>Electricity Savings from EDEM</t>
  </si>
  <si>
    <t>IGZ gas consumption for area</t>
  </si>
  <si>
    <t>GWh</t>
  </si>
  <si>
    <t>Base</t>
  </si>
  <si>
    <t>Realistic base</t>
  </si>
  <si>
    <t>Not taking into account council houses electrical demand is:</t>
  </si>
  <si>
    <t>Without Double Glazing of Realistic scheme as example</t>
  </si>
  <si>
    <t>Running cost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</si>
</sst>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&quot;£&quot;#,##0.0"/>
    <numFmt numFmtId="167" formatCode="&quot;£&quot;#,##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Alignment="1">
      <alignment/>
    </xf>
    <xf numFmtId="165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166" fontId="0" fillId="3" borderId="0" xfId="0" applyNumberFormat="1" applyFill="1" applyAlignment="1">
      <alignment/>
    </xf>
    <xf numFmtId="0" fontId="1" fillId="6" borderId="0" xfId="0" applyFont="1" applyFill="1" applyAlignment="1">
      <alignment/>
    </xf>
    <xf numFmtId="165" fontId="0" fillId="0" borderId="0" xfId="0" applyNumberForma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0" xfId="0" applyFont="1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y\Desktop\MSc\Group%20Project\Calculations\Base%20cases%20and%20housecount%20-%20ED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y\Desktop\MSc\Group%20Project\consump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iler%20changes%20sensitivity%20EDEM%20-%20realistic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4">
          <cell r="L34">
            <v>74389447.60000001</v>
          </cell>
        </row>
        <row r="35">
          <cell r="L35">
            <v>15143013.799999997</v>
          </cell>
        </row>
        <row r="45">
          <cell r="L45">
            <v>50674919</v>
          </cell>
        </row>
        <row r="46">
          <cell r="L46">
            <v>12688231.399999999</v>
          </cell>
        </row>
        <row r="55">
          <cell r="L55">
            <v>14181419</v>
          </cell>
        </row>
        <row r="56">
          <cell r="L56">
            <v>8354249.3999999985</v>
          </cell>
        </row>
        <row r="61">
          <cell r="L61">
            <v>18938532.2</v>
          </cell>
        </row>
        <row r="62">
          <cell r="L62">
            <v>9395734.199999997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C16">
            <v>40.344496759024345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 Building"/>
      <sheetName val="Whole Building"/>
      <sheetName val="Sheet3"/>
    </sheetNames>
    <sheetDataSet>
      <sheetData sheetId="1">
        <row r="5">
          <cell r="O5">
            <v>6827.4792800000005</v>
          </cell>
        </row>
        <row r="6">
          <cell r="O6">
            <v>5705.650879999999</v>
          </cell>
        </row>
        <row r="7">
          <cell r="O7">
            <v>5024.136079999999</v>
          </cell>
        </row>
        <row r="8">
          <cell r="O8">
            <v>4373.91808</v>
          </cell>
        </row>
        <row r="9">
          <cell r="O9">
            <v>4337.225280000001</v>
          </cell>
        </row>
        <row r="10">
          <cell r="O10">
            <v>3883.9612800000004</v>
          </cell>
        </row>
        <row r="11">
          <cell r="O11">
            <v>3416.12808</v>
          </cell>
        </row>
        <row r="12">
          <cell r="O12">
            <v>4048.5392800000004</v>
          </cell>
        </row>
        <row r="13">
          <cell r="O13">
            <v>3643.29968</v>
          </cell>
        </row>
        <row r="14">
          <cell r="O14">
            <v>3213.7780800000005</v>
          </cell>
        </row>
        <row r="15">
          <cell r="O15">
            <v>3546.17168</v>
          </cell>
        </row>
        <row r="16">
          <cell r="O16">
            <v>3225.1096800000005</v>
          </cell>
        </row>
        <row r="25">
          <cell r="O25">
            <v>8829.00904</v>
          </cell>
        </row>
        <row r="26">
          <cell r="O26">
            <v>7344.02984</v>
          </cell>
        </row>
        <row r="27">
          <cell r="O27">
            <v>6479.05104</v>
          </cell>
        </row>
        <row r="28">
          <cell r="O28">
            <v>5647.527440000001</v>
          </cell>
        </row>
        <row r="29">
          <cell r="O29">
            <v>5654.542239999999</v>
          </cell>
        </row>
        <row r="30">
          <cell r="O30">
            <v>5071.774240000001</v>
          </cell>
        </row>
        <row r="31">
          <cell r="O31">
            <v>4465.2638400000005</v>
          </cell>
        </row>
        <row r="32">
          <cell r="O32">
            <v>5301.643840000001</v>
          </cell>
        </row>
        <row r="33">
          <cell r="O33">
            <v>4777.692239999999</v>
          </cell>
        </row>
        <row r="34">
          <cell r="O34">
            <v>4217.58744</v>
          </cell>
        </row>
        <row r="35">
          <cell r="O35">
            <v>4671.39104</v>
          </cell>
        </row>
        <row r="36">
          <cell r="O36">
            <v>4252.661440000001</v>
          </cell>
        </row>
        <row r="45">
          <cell r="O45">
            <v>1846.4683200000002</v>
          </cell>
        </row>
        <row r="46">
          <cell r="O46">
            <v>1577.85392</v>
          </cell>
        </row>
        <row r="47">
          <cell r="O47">
            <v>1374.24992</v>
          </cell>
        </row>
        <row r="48">
          <cell r="O48">
            <v>1189.57752</v>
          </cell>
        </row>
        <row r="49">
          <cell r="O49">
            <v>1096.70552</v>
          </cell>
        </row>
        <row r="50">
          <cell r="O50">
            <v>973.11432</v>
          </cell>
        </row>
        <row r="51">
          <cell r="O51">
            <v>852.73792</v>
          </cell>
        </row>
        <row r="52">
          <cell r="O52">
            <v>997.4039200000002</v>
          </cell>
        </row>
        <row r="53">
          <cell r="O53">
            <v>890.60112</v>
          </cell>
        </row>
        <row r="54">
          <cell r="O54">
            <v>783.4411200000001</v>
          </cell>
        </row>
        <row r="55">
          <cell r="O55">
            <v>827.73392</v>
          </cell>
        </row>
        <row r="56">
          <cell r="O56">
            <v>749.1499200000001</v>
          </cell>
        </row>
        <row r="65">
          <cell r="O65">
            <v>1740.3799199999999</v>
          </cell>
        </row>
        <row r="66">
          <cell r="O66">
            <v>1457.4775200000001</v>
          </cell>
        </row>
        <row r="67">
          <cell r="O67">
            <v>1273.87672</v>
          </cell>
        </row>
        <row r="68">
          <cell r="O68">
            <v>1105.63552</v>
          </cell>
        </row>
        <row r="69">
          <cell r="O69">
            <v>1054.19872</v>
          </cell>
        </row>
        <row r="70">
          <cell r="O70">
            <v>937.7515199999999</v>
          </cell>
        </row>
        <row r="71">
          <cell r="O71">
            <v>823.09032</v>
          </cell>
        </row>
        <row r="72">
          <cell r="O72">
            <v>954.8971200000001</v>
          </cell>
        </row>
        <row r="73">
          <cell r="O73">
            <v>855.23832</v>
          </cell>
        </row>
        <row r="74">
          <cell r="O74">
            <v>753.7935200000001</v>
          </cell>
        </row>
        <row r="75">
          <cell r="O75">
            <v>806.3019200000001</v>
          </cell>
        </row>
        <row r="76">
          <cell r="O76">
            <v>731.6471200000001</v>
          </cell>
        </row>
        <row r="85">
          <cell r="O85">
            <v>1606.07272</v>
          </cell>
        </row>
        <row r="86">
          <cell r="O86">
            <v>1316.02632</v>
          </cell>
        </row>
        <row r="87">
          <cell r="O87">
            <v>1156.00072</v>
          </cell>
        </row>
        <row r="88">
          <cell r="O88">
            <v>1006.33392</v>
          </cell>
        </row>
        <row r="89">
          <cell r="O89">
            <v>983.4731200000001</v>
          </cell>
        </row>
        <row r="90">
          <cell r="O90">
            <v>878.81352</v>
          </cell>
        </row>
        <row r="91">
          <cell r="O91">
            <v>773.79672</v>
          </cell>
        </row>
        <row r="92">
          <cell r="O92">
            <v>912.39032</v>
          </cell>
        </row>
        <row r="93">
          <cell r="O93">
            <v>819.87552</v>
          </cell>
        </row>
        <row r="94">
          <cell r="O94">
            <v>724.14592</v>
          </cell>
        </row>
        <row r="95">
          <cell r="O95">
            <v>785.2271200000001</v>
          </cell>
        </row>
        <row r="96">
          <cell r="O96">
            <v>713.7871200000001</v>
          </cell>
        </row>
        <row r="105">
          <cell r="O105">
            <v>11976.80256</v>
          </cell>
        </row>
        <row r="106">
          <cell r="O106">
            <v>9628.554240000001</v>
          </cell>
        </row>
        <row r="107">
          <cell r="O107">
            <v>6763.176000000001</v>
          </cell>
        </row>
        <row r="117">
          <cell r="O117">
            <v>15394.2768</v>
          </cell>
        </row>
        <row r="118">
          <cell r="O118">
            <v>12285.976320000002</v>
          </cell>
        </row>
        <row r="119">
          <cell r="O119">
            <v>8748.881280000001</v>
          </cell>
        </row>
        <row r="120">
          <cell r="O120">
            <v>8009.07264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E1">
      <selection activeCell="O4" sqref="O4"/>
    </sheetView>
  </sheetViews>
  <sheetFormatPr defaultColWidth="9.140625" defaultRowHeight="12.75"/>
  <cols>
    <col min="3" max="6" width="22.8515625" style="0" customWidth="1"/>
    <col min="7" max="7" width="17.57421875" style="0" customWidth="1"/>
    <col min="8" max="8" width="18.140625" style="0" customWidth="1"/>
    <col min="9" max="9" width="11.57421875" style="0" customWidth="1"/>
    <col min="10" max="10" width="27.7109375" style="0" customWidth="1"/>
    <col min="11" max="11" width="14.140625" style="0" customWidth="1"/>
    <col min="12" max="12" width="14.57421875" style="0" customWidth="1"/>
  </cols>
  <sheetData>
    <row r="1" spans="1:12" ht="12.75">
      <c r="A1" s="1" t="s">
        <v>0</v>
      </c>
      <c r="C1" t="s">
        <v>7</v>
      </c>
      <c r="J1" s="10" t="s">
        <v>65</v>
      </c>
      <c r="K1" s="10">
        <f>'[2]Sheet1'!$C$16*1000000</f>
        <v>40344496.759024344</v>
      </c>
      <c r="L1" s="10" t="s">
        <v>66</v>
      </c>
    </row>
    <row r="2" spans="10:12" ht="12.75">
      <c r="J2" s="8"/>
      <c r="K2" s="8"/>
      <c r="L2" s="8"/>
    </row>
    <row r="3" ht="12.75">
      <c r="A3" s="1" t="s">
        <v>8</v>
      </c>
    </row>
    <row r="5" spans="3:14" ht="12.75">
      <c r="C5" s="7" t="s">
        <v>4</v>
      </c>
      <c r="D5" s="7" t="s">
        <v>12</v>
      </c>
      <c r="E5" s="7" t="s">
        <v>11</v>
      </c>
      <c r="F5" s="7" t="s">
        <v>10</v>
      </c>
      <c r="G5" s="7" t="s">
        <v>5</v>
      </c>
      <c r="H5" s="7" t="s">
        <v>6</v>
      </c>
      <c r="I5" s="7" t="s">
        <v>9</v>
      </c>
      <c r="J5" s="7" t="s">
        <v>13</v>
      </c>
      <c r="K5" s="7" t="s">
        <v>63</v>
      </c>
      <c r="L5" s="7" t="s">
        <v>64</v>
      </c>
      <c r="M5" s="7" t="s">
        <v>63</v>
      </c>
      <c r="N5" s="21"/>
    </row>
    <row r="6" spans="1:14" ht="12.75">
      <c r="A6" s="7" t="s">
        <v>2</v>
      </c>
      <c r="B6" s="7"/>
      <c r="C6" s="2">
        <v>6705652.6000000015</v>
      </c>
      <c r="D6" s="2">
        <f>C6/1000</f>
        <v>6705.652600000001</v>
      </c>
      <c r="E6" s="2">
        <f>C6*20</f>
        <v>134113052.00000003</v>
      </c>
      <c r="F6" s="2">
        <f>E6/1000</f>
        <v>134113.05200000003</v>
      </c>
      <c r="G6" s="3">
        <v>36033644</v>
      </c>
      <c r="H6" s="4">
        <v>3.976454530568803</v>
      </c>
      <c r="I6" s="9">
        <f>G6/D6</f>
        <v>5373.622248191025</v>
      </c>
      <c r="J6" s="9">
        <f>I6/20</f>
        <v>268.68111240955125</v>
      </c>
      <c r="K6" s="2">
        <f>'[1]Sheet2'!$L$45-'[1]Sheet2'!$L$55</f>
        <v>36493500</v>
      </c>
      <c r="L6" s="2">
        <f>'[1]Sheet2'!$L$46-'[1]Sheet2'!$L$56</f>
        <v>4333982</v>
      </c>
      <c r="M6" s="2">
        <f>K1-'[1]Sheet2'!$L$55</f>
        <v>26163077.759024344</v>
      </c>
      <c r="N6" s="8"/>
    </row>
    <row r="7" spans="1:14" ht="12.75">
      <c r="A7" s="7" t="s">
        <v>3</v>
      </c>
      <c r="B7" s="7"/>
      <c r="C7" s="2">
        <v>5197595.4</v>
      </c>
      <c r="D7" s="2">
        <f>C7/1000</f>
        <v>5197.5954</v>
      </c>
      <c r="E7" s="2">
        <f>C7*20</f>
        <v>103951908</v>
      </c>
      <c r="F7" s="2">
        <f>E7/1000</f>
        <v>103951.908</v>
      </c>
      <c r="G7" s="3">
        <v>25098447.200000003</v>
      </c>
      <c r="H7" s="4">
        <v>3.322671689692089</v>
      </c>
      <c r="I7" s="9">
        <f>G7/D7</f>
        <v>4828.857436652342</v>
      </c>
      <c r="J7" s="9">
        <f>I7/20</f>
        <v>241.44287183261707</v>
      </c>
      <c r="K7" s="2">
        <f>'[1]Sheet2'!$L$45-'[1]Sheet2'!$L$61</f>
        <v>31736386.8</v>
      </c>
      <c r="L7" s="2">
        <f>'[1]Sheet2'!$L$46-'[1]Sheet2'!$L$62</f>
        <v>3292497.200000001</v>
      </c>
      <c r="M7" s="2">
        <f>K1-'[1]Sheet2'!$L$61</f>
        <v>21405964.559024345</v>
      </c>
      <c r="N7" s="8"/>
    </row>
    <row r="8" spans="1:14" ht="12.75">
      <c r="A8" s="7" t="s">
        <v>70</v>
      </c>
      <c r="B8" s="13"/>
      <c r="C8" s="2">
        <f>C7-1650000</f>
        <v>3547595.4000000004</v>
      </c>
      <c r="D8" s="2">
        <f>C8/1000</f>
        <v>3547.5954</v>
      </c>
      <c r="E8" s="2">
        <f>C8*20</f>
        <v>70951908</v>
      </c>
      <c r="F8" s="2">
        <f>E8/1000</f>
        <v>70951.908</v>
      </c>
      <c r="G8" s="20">
        <v>12000000</v>
      </c>
      <c r="H8" s="6">
        <f>G8/C8</f>
        <v>3.3825728830294453</v>
      </c>
      <c r="I8" s="9">
        <f>G8/D8</f>
        <v>3382.5728830294456</v>
      </c>
      <c r="J8" s="9">
        <f>I8/20</f>
        <v>169.1286441514723</v>
      </c>
      <c r="K8" s="2"/>
      <c r="L8" s="2"/>
      <c r="M8" s="2"/>
      <c r="N8" s="8"/>
    </row>
    <row r="9" spans="4:9" ht="12.75">
      <c r="D9" s="8"/>
      <c r="E9" s="8"/>
      <c r="F9" s="8"/>
      <c r="I9" s="8"/>
    </row>
    <row r="10" spans="1:9" ht="12.75">
      <c r="A10" s="1" t="s">
        <v>1</v>
      </c>
      <c r="D10" s="8"/>
      <c r="E10" s="8"/>
      <c r="F10" s="8"/>
      <c r="H10" s="17"/>
      <c r="I10" s="8"/>
    </row>
    <row r="11" spans="4:9" ht="12.75">
      <c r="D11" s="8"/>
      <c r="E11" s="8"/>
      <c r="F11" s="8"/>
      <c r="I11" s="8"/>
    </row>
    <row r="12" spans="3:14" ht="12.75">
      <c r="C12" s="7" t="s">
        <v>4</v>
      </c>
      <c r="D12" s="7" t="s">
        <v>12</v>
      </c>
      <c r="E12" s="7" t="s">
        <v>11</v>
      </c>
      <c r="F12" s="7" t="s">
        <v>10</v>
      </c>
      <c r="G12" s="7" t="s">
        <v>5</v>
      </c>
      <c r="H12" s="7" t="s">
        <v>6</v>
      </c>
      <c r="I12" s="7" t="s">
        <v>9</v>
      </c>
      <c r="J12" s="7" t="s">
        <v>13</v>
      </c>
      <c r="K12" s="7" t="s">
        <v>61</v>
      </c>
      <c r="L12" s="7" t="s">
        <v>62</v>
      </c>
      <c r="M12" s="7"/>
      <c r="N12" s="7"/>
    </row>
    <row r="13" spans="1:12" ht="12.75">
      <c r="A13" s="7" t="s">
        <v>2</v>
      </c>
      <c r="B13" s="7"/>
      <c r="C13" s="2">
        <v>13895437.400000002</v>
      </c>
      <c r="D13" s="2">
        <f>C13/1000</f>
        <v>13895.437400000003</v>
      </c>
      <c r="E13" s="2">
        <f>C13*20</f>
        <v>277908748.00000006</v>
      </c>
      <c r="F13" s="2">
        <f>E13/1000</f>
        <v>277908.7480000001</v>
      </c>
      <c r="G13" s="5">
        <v>41083539.400000006</v>
      </c>
      <c r="H13" s="6">
        <v>2.7148762972214135</v>
      </c>
      <c r="I13" s="9">
        <f>G13/D13</f>
        <v>2956.6208113751063</v>
      </c>
      <c r="J13" s="9">
        <f>I13/20</f>
        <v>147.83104056875533</v>
      </c>
      <c r="K13" s="2">
        <f>'[1]Sheet2'!$L$34-'[1]Sheet2'!$L$55</f>
        <v>60208028.60000001</v>
      </c>
      <c r="L13" s="2">
        <f>'[1]Sheet2'!$L$35-'[1]Sheet2'!$L$56</f>
        <v>6788764.3999999985</v>
      </c>
    </row>
    <row r="14" spans="1:12" ht="12.75">
      <c r="A14" s="7" t="s">
        <v>3</v>
      </c>
      <c r="B14" s="7"/>
      <c r="C14" s="2">
        <v>12334272.800000003</v>
      </c>
      <c r="D14" s="2">
        <f>C14/1000</f>
        <v>12334.272800000002</v>
      </c>
      <c r="E14" s="2">
        <f>C14*20</f>
        <v>246685456.00000006</v>
      </c>
      <c r="F14" s="2">
        <f>E14/1000</f>
        <v>246685.45600000006</v>
      </c>
      <c r="G14" s="5">
        <v>30400527</v>
      </c>
      <c r="H14" s="6">
        <v>2.24001324355398</v>
      </c>
      <c r="I14" s="9">
        <f>G14/D14</f>
        <v>2464.719849556108</v>
      </c>
      <c r="J14" s="9">
        <f>I14/20</f>
        <v>123.2359924778054</v>
      </c>
      <c r="K14" s="2">
        <f>'[1]Sheet2'!$L$34-'[1]Sheet2'!$L$61</f>
        <v>55450915.400000006</v>
      </c>
      <c r="L14" s="2">
        <f>'[1]Sheet2'!$L$35-'[1]Sheet2'!$L$62</f>
        <v>5747279.6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D11" sqref="D11"/>
    </sheetView>
  </sheetViews>
  <sheetFormatPr defaultColWidth="9.140625" defaultRowHeight="12.75"/>
  <cols>
    <col min="2" max="2" width="14.28125" style="0" customWidth="1"/>
    <col min="3" max="3" width="16.7109375" style="0" customWidth="1"/>
    <col min="4" max="4" width="14.7109375" style="0" customWidth="1"/>
    <col min="5" max="5" width="13.57421875" style="0" customWidth="1"/>
    <col min="6" max="6" width="10.8515625" style="0" customWidth="1"/>
    <col min="7" max="7" width="15.421875" style="0" customWidth="1"/>
    <col min="8" max="8" width="15.28125" style="0" customWidth="1"/>
    <col min="9" max="9" width="15.140625" style="0" customWidth="1"/>
    <col min="10" max="10" width="16.00390625" style="0" customWidth="1"/>
    <col min="11" max="11" width="14.28125" style="0" customWidth="1"/>
  </cols>
  <sheetData>
    <row r="1" ht="12.75">
      <c r="A1" s="1" t="s">
        <v>41</v>
      </c>
    </row>
    <row r="5" spans="1:13" ht="12.75">
      <c r="A5" s="1" t="s">
        <v>39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M5" s="1" t="s">
        <v>40</v>
      </c>
    </row>
    <row r="7" ht="12.75">
      <c r="A7" s="1" t="s">
        <v>67</v>
      </c>
    </row>
    <row r="8" spans="1:15" ht="12.75">
      <c r="A8" t="s">
        <v>14</v>
      </c>
      <c r="B8">
        <v>5822085.2</v>
      </c>
      <c r="C8">
        <v>62000466</v>
      </c>
      <c r="D8">
        <v>0</v>
      </c>
      <c r="E8">
        <v>0</v>
      </c>
      <c r="F8">
        <v>1568408.8</v>
      </c>
      <c r="J8">
        <v>1970315.2</v>
      </c>
      <c r="K8">
        <v>3028172.4</v>
      </c>
      <c r="M8" s="10">
        <v>74389447.60000001</v>
      </c>
      <c r="N8" s="10" t="s">
        <v>15</v>
      </c>
      <c r="O8" s="10"/>
    </row>
    <row r="9" spans="1:15" ht="12.75">
      <c r="A9" t="s">
        <v>16</v>
      </c>
      <c r="B9">
        <v>386935.8</v>
      </c>
      <c r="C9">
        <v>4360308.8</v>
      </c>
      <c r="D9">
        <v>7861120</v>
      </c>
      <c r="E9">
        <v>2171094.8</v>
      </c>
      <c r="F9">
        <v>77117.6</v>
      </c>
      <c r="J9">
        <v>104659.6</v>
      </c>
      <c r="K9">
        <v>181777.2</v>
      </c>
      <c r="M9" s="10">
        <v>15143013.799999997</v>
      </c>
      <c r="N9" s="10" t="s">
        <v>15</v>
      </c>
      <c r="O9" s="10"/>
    </row>
    <row r="10" spans="1:15" ht="12.75">
      <c r="A10" t="s">
        <v>17</v>
      </c>
      <c r="B10">
        <v>1292470.6</v>
      </c>
      <c r="C10">
        <v>13864935.200000001</v>
      </c>
      <c r="D10">
        <v>3317107.2</v>
      </c>
      <c r="E10">
        <v>916126.4</v>
      </c>
      <c r="F10">
        <v>424970</v>
      </c>
      <c r="J10">
        <v>535104.6</v>
      </c>
      <c r="K10">
        <v>862633.2</v>
      </c>
      <c r="M10" s="10">
        <v>21213347.2</v>
      </c>
      <c r="N10" s="10" t="s">
        <v>18</v>
      </c>
      <c r="O10" s="10"/>
    </row>
    <row r="13" ht="12.75">
      <c r="A13" s="1" t="s">
        <v>19</v>
      </c>
    </row>
    <row r="14" spans="1:15" ht="12.75">
      <c r="A14" t="s">
        <v>14</v>
      </c>
      <c r="B14">
        <v>4999791.6</v>
      </c>
      <c r="C14">
        <v>52758992.4</v>
      </c>
      <c r="D14">
        <v>0</v>
      </c>
      <c r="E14">
        <v>0</v>
      </c>
      <c r="F14">
        <v>1421543.2</v>
      </c>
      <c r="J14">
        <v>1729562.4</v>
      </c>
      <c r="K14">
        <v>2562252</v>
      </c>
      <c r="M14" s="13">
        <v>63472141.6</v>
      </c>
      <c r="N14" s="13" t="s">
        <v>15</v>
      </c>
      <c r="O14" s="13"/>
    </row>
    <row r="15" spans="1:15" ht="12.75">
      <c r="A15" t="s">
        <v>16</v>
      </c>
      <c r="B15">
        <v>386935.8</v>
      </c>
      <c r="C15">
        <v>4360308.8</v>
      </c>
      <c r="D15">
        <v>6787827.2</v>
      </c>
      <c r="E15">
        <v>1858978.8</v>
      </c>
      <c r="F15">
        <v>77117.6</v>
      </c>
      <c r="J15">
        <v>104659.6</v>
      </c>
      <c r="K15">
        <v>181777.2</v>
      </c>
      <c r="M15" s="13">
        <v>13757605</v>
      </c>
      <c r="N15" s="13" t="s">
        <v>15</v>
      </c>
      <c r="O15" s="13"/>
    </row>
    <row r="16" spans="1:15" ht="12.75">
      <c r="A16" t="s">
        <v>17</v>
      </c>
      <c r="B16">
        <v>1132926</v>
      </c>
      <c r="C16">
        <v>12071702.399999999</v>
      </c>
      <c r="D16">
        <v>2864588.8</v>
      </c>
      <c r="E16">
        <v>784481.6</v>
      </c>
      <c r="F16">
        <v>382485.6</v>
      </c>
      <c r="J16">
        <v>490260.8</v>
      </c>
      <c r="K16">
        <v>776404.2</v>
      </c>
      <c r="M16" s="13">
        <v>18502849.400000002</v>
      </c>
      <c r="N16" s="13" t="s">
        <v>18</v>
      </c>
      <c r="O16" s="13"/>
    </row>
    <row r="18" ht="12.75">
      <c r="A18" s="1" t="s">
        <v>20</v>
      </c>
    </row>
    <row r="19" spans="1:15" ht="12.75">
      <c r="A19" t="s">
        <v>14</v>
      </c>
      <c r="B19">
        <v>1467186.6</v>
      </c>
      <c r="C19">
        <v>46002746</v>
      </c>
      <c r="D19">
        <v>0</v>
      </c>
      <c r="E19">
        <v>0</v>
      </c>
      <c r="F19">
        <v>1097544</v>
      </c>
      <c r="J19">
        <v>1383435.6</v>
      </c>
      <c r="K19">
        <v>724006.8</v>
      </c>
      <c r="M19" s="11">
        <v>50674919</v>
      </c>
      <c r="N19" s="11" t="s">
        <v>15</v>
      </c>
      <c r="O19" s="11"/>
    </row>
    <row r="20" spans="1:15" ht="12.75">
      <c r="A20" t="s">
        <v>16</v>
      </c>
      <c r="B20">
        <v>386935.8</v>
      </c>
      <c r="C20">
        <v>4360308.8</v>
      </c>
      <c r="D20">
        <v>5914470.399999999</v>
      </c>
      <c r="E20">
        <v>1662962</v>
      </c>
      <c r="F20">
        <v>77117.6</v>
      </c>
      <c r="J20">
        <v>104659.6</v>
      </c>
      <c r="K20">
        <v>181777.2</v>
      </c>
      <c r="M20" s="11">
        <v>12688231.399999999</v>
      </c>
      <c r="N20" s="11" t="s">
        <v>15</v>
      </c>
      <c r="O20" s="11"/>
    </row>
    <row r="21" spans="1:15" ht="12.75">
      <c r="A21" t="s">
        <v>17</v>
      </c>
      <c r="B21">
        <v>809980.4</v>
      </c>
      <c r="C21">
        <v>8707727.2</v>
      </c>
      <c r="D21">
        <v>2864588.8</v>
      </c>
      <c r="E21">
        <v>784481.6</v>
      </c>
      <c r="F21">
        <v>355345.2</v>
      </c>
      <c r="J21">
        <v>0</v>
      </c>
      <c r="K21">
        <v>0</v>
      </c>
      <c r="M21" s="11">
        <v>13522123.2</v>
      </c>
      <c r="N21" s="11" t="s">
        <v>18</v>
      </c>
      <c r="O21" s="11"/>
    </row>
    <row r="23" ht="12.75">
      <c r="A23" s="1" t="s">
        <v>21</v>
      </c>
    </row>
    <row r="24" spans="1:15" ht="12.75">
      <c r="A24" t="s">
        <v>22</v>
      </c>
      <c r="B24">
        <v>1726904.6</v>
      </c>
      <c r="C24">
        <v>19078211.2</v>
      </c>
      <c r="D24">
        <v>0</v>
      </c>
      <c r="E24">
        <v>0</v>
      </c>
      <c r="F24">
        <v>422962.4</v>
      </c>
      <c r="J24">
        <v>557232</v>
      </c>
      <c r="K24">
        <v>939285.6</v>
      </c>
      <c r="M24" s="14">
        <v>22724595.8</v>
      </c>
      <c r="N24" s="14" t="s">
        <v>15</v>
      </c>
      <c r="O24" s="14"/>
    </row>
    <row r="25" spans="1:15" ht="12.75">
      <c r="A25" t="s">
        <v>23</v>
      </c>
      <c r="B25">
        <v>386935.8</v>
      </c>
      <c r="C25">
        <v>4360308.8</v>
      </c>
      <c r="D25">
        <v>2521011.2</v>
      </c>
      <c r="E25">
        <v>722439.2</v>
      </c>
      <c r="F25">
        <v>77117.6</v>
      </c>
      <c r="J25">
        <v>104659.6</v>
      </c>
      <c r="K25">
        <v>181777.2</v>
      </c>
      <c r="M25" s="14">
        <v>8354249.3999999985</v>
      </c>
      <c r="N25" s="14" t="s">
        <v>15</v>
      </c>
      <c r="O25" s="14"/>
    </row>
    <row r="26" spans="1:15" ht="12.75">
      <c r="A26" t="s">
        <v>24</v>
      </c>
      <c r="B26">
        <v>498064.6</v>
      </c>
      <c r="C26">
        <v>5538470.4</v>
      </c>
      <c r="D26">
        <v>1063910.4</v>
      </c>
      <c r="E26">
        <v>304864</v>
      </c>
      <c r="F26">
        <v>114609.6</v>
      </c>
      <c r="J26">
        <v>152338.2</v>
      </c>
      <c r="K26">
        <v>259023.6</v>
      </c>
      <c r="M26" s="14">
        <v>7931280.8</v>
      </c>
      <c r="N26" s="14" t="s">
        <v>18</v>
      </c>
      <c r="O26" s="14"/>
    </row>
    <row r="28" ht="12.75">
      <c r="A28" s="1" t="s">
        <v>25</v>
      </c>
    </row>
    <row r="29" spans="1:15" ht="12.75">
      <c r="A29" t="s">
        <v>22</v>
      </c>
      <c r="B29">
        <v>1015541.4</v>
      </c>
      <c r="C29">
        <v>11168640.799999999</v>
      </c>
      <c r="D29">
        <v>0</v>
      </c>
      <c r="E29">
        <v>0</v>
      </c>
      <c r="F29">
        <v>393220.8</v>
      </c>
      <c r="J29">
        <v>697611.6</v>
      </c>
      <c r="K29">
        <v>906404.4</v>
      </c>
      <c r="M29" s="12">
        <v>14181419</v>
      </c>
      <c r="N29" s="12" t="s">
        <v>15</v>
      </c>
      <c r="O29" s="12"/>
    </row>
    <row r="30" spans="1:15" ht="12.75">
      <c r="A30" t="s">
        <v>23</v>
      </c>
      <c r="B30">
        <v>386935.8</v>
      </c>
      <c r="C30">
        <v>4360308.8</v>
      </c>
      <c r="D30">
        <f>29.3*6*71*64</f>
        <v>798835.2000000001</v>
      </c>
      <c r="E30">
        <v>722439.2</v>
      </c>
      <c r="F30">
        <v>77117.6</v>
      </c>
      <c r="J30">
        <v>104659.6</v>
      </c>
      <c r="K30">
        <v>181777.2</v>
      </c>
      <c r="M30" s="12">
        <f>SUM(B30:K30)</f>
        <v>6632073.399999999</v>
      </c>
      <c r="N30" s="12" t="s">
        <v>15</v>
      </c>
      <c r="O30" s="12"/>
    </row>
    <row r="31" spans="1:15" ht="12.75">
      <c r="A31" t="s">
        <v>24</v>
      </c>
      <c r="B31">
        <v>360034</v>
      </c>
      <c r="C31">
        <v>4003779.2</v>
      </c>
      <c r="D31">
        <v>1063910.4</v>
      </c>
      <c r="E31">
        <v>304864</v>
      </c>
      <c r="F31">
        <v>108872.4</v>
      </c>
      <c r="J31">
        <v>101015.4</v>
      </c>
      <c r="K31">
        <v>170438.4</v>
      </c>
      <c r="M31" s="12">
        <v>6112913.800000001</v>
      </c>
      <c r="N31" s="12" t="s">
        <v>18</v>
      </c>
      <c r="O31" s="12"/>
    </row>
    <row r="32" spans="1:15" ht="12.75">
      <c r="A32" t="s">
        <v>26</v>
      </c>
      <c r="B32">
        <v>2738794.2</v>
      </c>
      <c r="C32">
        <v>30565339.200000003</v>
      </c>
      <c r="D32">
        <v>3925324.8</v>
      </c>
      <c r="E32">
        <v>1128982.4</v>
      </c>
      <c r="F32">
        <v>749375.2</v>
      </c>
      <c r="J32">
        <v>836471.2</v>
      </c>
      <c r="K32">
        <v>1139252.4</v>
      </c>
      <c r="M32" s="12">
        <v>41083539.400000006</v>
      </c>
      <c r="N32" s="12" t="s">
        <v>27</v>
      </c>
      <c r="O32" s="12"/>
    </row>
    <row r="33" spans="13:15" ht="12.75">
      <c r="M33" s="12">
        <v>6.720778460838103</v>
      </c>
      <c r="N33" s="12" t="s">
        <v>28</v>
      </c>
      <c r="O33" s="12"/>
    </row>
    <row r="34" ht="12.75">
      <c r="A34" s="1" t="s">
        <v>68</v>
      </c>
    </row>
    <row r="35" spans="1:15" ht="12.75">
      <c r="A35" t="s">
        <v>14</v>
      </c>
      <c r="B35">
        <v>1467186.6</v>
      </c>
      <c r="C35">
        <v>15915871.199999997</v>
      </c>
      <c r="D35">
        <v>0</v>
      </c>
      <c r="E35">
        <v>0</v>
      </c>
      <c r="F35">
        <v>365321.6</v>
      </c>
      <c r="J35">
        <v>466146</v>
      </c>
      <c r="K35">
        <v>724006.8</v>
      </c>
      <c r="M35" s="19">
        <v>18938532.2</v>
      </c>
      <c r="N35" s="19" t="s">
        <v>15</v>
      </c>
      <c r="O35" s="19"/>
    </row>
    <row r="36" spans="1:15" ht="12.75">
      <c r="A36" t="s">
        <v>16</v>
      </c>
      <c r="B36">
        <v>386935.8</v>
      </c>
      <c r="C36">
        <v>4360308.8</v>
      </c>
      <c r="D36">
        <f>29.3*6*71*64</f>
        <v>798835.2000000001</v>
      </c>
      <c r="E36">
        <v>945095.2</v>
      </c>
      <c r="F36">
        <v>77117.6</v>
      </c>
      <c r="J36">
        <v>104659.6</v>
      </c>
      <c r="K36">
        <v>181777.2</v>
      </c>
      <c r="M36" s="19">
        <f>SUM(B36:K36)</f>
        <v>6854729.399999999</v>
      </c>
      <c r="N36" s="19" t="s">
        <v>15</v>
      </c>
      <c r="O36" s="19"/>
    </row>
    <row r="37" spans="1:15" ht="12.75">
      <c r="A37" t="s">
        <v>17</v>
      </c>
      <c r="B37">
        <v>447664.8</v>
      </c>
      <c r="C37">
        <v>4924552</v>
      </c>
      <c r="D37">
        <v>1409139.2</v>
      </c>
      <c r="E37">
        <v>398753.6</v>
      </c>
      <c r="F37">
        <v>103462.8</v>
      </c>
      <c r="J37">
        <v>134645.4</v>
      </c>
      <c r="K37">
        <v>217173</v>
      </c>
      <c r="M37" s="19">
        <v>7635390.8</v>
      </c>
      <c r="N37" s="19" t="s">
        <v>18</v>
      </c>
      <c r="O37" s="19"/>
    </row>
    <row r="39" spans="10:13" ht="12.75">
      <c r="J39" s="18" t="s">
        <v>69</v>
      </c>
      <c r="K39" s="18"/>
      <c r="L39" s="18">
        <v>6088540</v>
      </c>
      <c r="M39" s="18" t="s">
        <v>15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M25" sqref="M25"/>
    </sheetView>
  </sheetViews>
  <sheetFormatPr defaultColWidth="9.140625" defaultRowHeight="12.75"/>
  <cols>
    <col min="9" max="9" width="10.140625" style="0" customWidth="1"/>
    <col min="10" max="10" width="15.57421875" style="0" customWidth="1"/>
    <col min="11" max="11" width="11.421875" style="0" customWidth="1"/>
    <col min="12" max="12" width="14.57421875" style="0" customWidth="1"/>
  </cols>
  <sheetData>
    <row r="1" ht="12.75">
      <c r="A1" s="1" t="s">
        <v>60</v>
      </c>
    </row>
    <row r="3" ht="12.75">
      <c r="A3" s="1" t="s">
        <v>42</v>
      </c>
    </row>
    <row r="5" spans="1:9" ht="12.75">
      <c r="A5" s="1" t="s">
        <v>43</v>
      </c>
      <c r="B5" s="1" t="s">
        <v>44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37</v>
      </c>
      <c r="I5" s="1" t="s">
        <v>38</v>
      </c>
    </row>
    <row r="6" spans="3:13" ht="12.75">
      <c r="C6">
        <v>31</v>
      </c>
      <c r="D6">
        <v>262</v>
      </c>
      <c r="E6">
        <v>64</v>
      </c>
      <c r="F6">
        <v>14</v>
      </c>
      <c r="G6">
        <v>28</v>
      </c>
      <c r="H6">
        <v>38</v>
      </c>
      <c r="I6">
        <v>66</v>
      </c>
      <c r="J6" s="7" t="s">
        <v>45</v>
      </c>
      <c r="K6" s="1" t="s">
        <v>18</v>
      </c>
      <c r="L6" s="16" t="s">
        <v>46</v>
      </c>
      <c r="M6" t="s">
        <v>71</v>
      </c>
    </row>
    <row r="7" spans="10:12" ht="12.75">
      <c r="J7" s="13"/>
      <c r="L7" s="12"/>
    </row>
    <row r="8" spans="1:13" ht="12.75">
      <c r="A8" t="s">
        <v>47</v>
      </c>
      <c r="B8" t="s">
        <v>48</v>
      </c>
      <c r="C8">
        <v>74400</v>
      </c>
      <c r="D8">
        <v>838400</v>
      </c>
      <c r="E8">
        <v>153600</v>
      </c>
      <c r="F8">
        <v>44800</v>
      </c>
      <c r="G8">
        <v>11200</v>
      </c>
      <c r="H8">
        <v>15200</v>
      </c>
      <c r="I8">
        <v>26400</v>
      </c>
      <c r="J8" s="15">
        <v>1164000</v>
      </c>
      <c r="K8">
        <v>13015700.600000001</v>
      </c>
      <c r="L8" s="12">
        <v>2.298475620953744</v>
      </c>
      <c r="M8">
        <f>$C$6*'[3]Whole Building'!O5+'[3]Whole Building'!O25*$D$6+$E$6*'[3]Whole Building'!O$104+'[3]Whole Building'!O$117*$F$6+'[3]Whole Building'!O45+$G$6*'[3]Whole Building'!O65*$H$6+$I$6*'[3]Whole Building'!O85</f>
        <v>4699983.60408</v>
      </c>
    </row>
    <row r="9" spans="1:13" ht="12.75">
      <c r="A9" t="s">
        <v>47</v>
      </c>
      <c r="B9" t="s">
        <v>49</v>
      </c>
      <c r="C9">
        <v>372000</v>
      </c>
      <c r="D9">
        <v>4192000</v>
      </c>
      <c r="E9">
        <v>153600</v>
      </c>
      <c r="F9">
        <v>44800</v>
      </c>
      <c r="G9">
        <v>56000</v>
      </c>
      <c r="H9">
        <v>76000</v>
      </c>
      <c r="I9">
        <v>132000</v>
      </c>
      <c r="J9" s="15">
        <v>5026400</v>
      </c>
      <c r="K9">
        <v>11686951.200000001</v>
      </c>
      <c r="L9" s="12">
        <v>2.7389258336548346</v>
      </c>
      <c r="M9">
        <f>$C$6*'[3]Whole Building'!O6+'[3]Whole Building'!O26*$D$6+$E$6*'[3]Whole Building'!O$104+'[3]Whole Building'!O$117*$F$6+'[3]Whole Building'!O46+$G$6*'[3]Whole Building'!O66*$H$6+$I$6*'[3]Whole Building'!O86</f>
        <v>3955722.5428800005</v>
      </c>
    </row>
    <row r="10" spans="1:13" ht="12.75">
      <c r="A10" t="s">
        <v>47</v>
      </c>
      <c r="B10" t="s">
        <v>50</v>
      </c>
      <c r="C10">
        <v>446400</v>
      </c>
      <c r="D10">
        <v>5030400</v>
      </c>
      <c r="E10">
        <v>153600</v>
      </c>
      <c r="F10">
        <v>44800</v>
      </c>
      <c r="G10">
        <v>67200</v>
      </c>
      <c r="H10">
        <v>91200</v>
      </c>
      <c r="I10">
        <v>158400</v>
      </c>
      <c r="J10" s="15">
        <v>5992000</v>
      </c>
      <c r="K10">
        <v>10412250.4</v>
      </c>
      <c r="L10" s="12">
        <v>1.9267669082799803</v>
      </c>
      <c r="M10">
        <f>$C$6*'[3]Whole Building'!O7+'[3]Whole Building'!O27*$D$6+$E$6*'[3]Whole Building'!O$104+'[3]Whole Building'!O$117*$F$6+'[3]Whole Building'!O47+$G$6*'[3]Whole Building'!O67*$H$6+$I$6*'[3]Whole Building'!O87</f>
        <v>3501854.5936800004</v>
      </c>
    </row>
    <row r="11" spans="1:13" ht="12.75">
      <c r="A11" t="s">
        <v>51</v>
      </c>
      <c r="B11" t="s">
        <v>48</v>
      </c>
      <c r="C11">
        <v>1280529.4</v>
      </c>
      <c r="D11">
        <v>14268834.399999999</v>
      </c>
      <c r="E11">
        <v>2643673.6</v>
      </c>
      <c r="F11">
        <v>762456.8</v>
      </c>
      <c r="G11">
        <v>355073.6</v>
      </c>
      <c r="H11">
        <v>401644.8</v>
      </c>
      <c r="I11">
        <v>558234.6</v>
      </c>
      <c r="J11" s="15">
        <v>20270447.200000003</v>
      </c>
      <c r="K11">
        <v>9634800.200000001</v>
      </c>
      <c r="L11" s="12">
        <v>5.214500364389587</v>
      </c>
      <c r="M11">
        <f>$C$6*'[3]Whole Building'!O8+'[3]Whole Building'!O28*$D$6+$E$6*'[3]Whole Building'!O$105+'[3]Whole Building'!O$118*$F$6+'[3]Whole Building'!O48+$G$6*'[3]Whole Building'!O68*$H$6+$I$6*'[3]Whole Building'!O88</f>
        <v>3797766.4916</v>
      </c>
    </row>
    <row r="12" spans="1:13" ht="12.75">
      <c r="A12" t="s">
        <v>51</v>
      </c>
      <c r="B12" t="s">
        <v>49</v>
      </c>
      <c r="C12">
        <v>1578129.4</v>
      </c>
      <c r="D12">
        <v>17622434.4</v>
      </c>
      <c r="E12">
        <v>2643673.6</v>
      </c>
      <c r="F12">
        <v>762456.8</v>
      </c>
      <c r="G12">
        <v>399873.6</v>
      </c>
      <c r="H12">
        <v>462444.8</v>
      </c>
      <c r="I12">
        <v>663834.6</v>
      </c>
      <c r="J12" s="15">
        <v>24132847.200000003</v>
      </c>
      <c r="K12">
        <v>8743081.2</v>
      </c>
      <c r="L12" s="12">
        <v>5.049724861175108</v>
      </c>
      <c r="M12">
        <f>$C$6*'[3]Whole Building'!O9+'[3]Whole Building'!O29*$D$6+$E$6*'[3]Whole Building'!O$105+'[3]Whole Building'!O$118*$F$6+'[3]Whole Building'!O49+$G$6*'[3]Whole Building'!O69*$H$6+$I$6*'[3]Whole Building'!O89</f>
        <v>3742136.4524</v>
      </c>
    </row>
    <row r="13" spans="1:13" ht="12.75">
      <c r="A13" t="s">
        <v>51</v>
      </c>
      <c r="B13" t="s">
        <v>50</v>
      </c>
      <c r="C13">
        <v>1652529.4</v>
      </c>
      <c r="D13">
        <v>18460834.4</v>
      </c>
      <c r="E13">
        <v>2643673.6</v>
      </c>
      <c r="F13">
        <v>762456.8</v>
      </c>
      <c r="G13">
        <v>411073.6</v>
      </c>
      <c r="H13">
        <v>477644.8</v>
      </c>
      <c r="I13">
        <v>690234.6</v>
      </c>
      <c r="J13" s="15">
        <v>25098447.200000003</v>
      </c>
      <c r="K13">
        <v>7818105.2</v>
      </c>
      <c r="L13" s="12">
        <v>4.400134641931357</v>
      </c>
      <c r="M13">
        <f>$C$6*'[3]Whole Building'!O10+'[3]Whole Building'!O30*$D$6+$E$6*'[3]Whole Building'!O$105+'[3]Whole Building'!O$118*$F$6+'[3]Whole Building'!O50+$G$6*'[3]Whole Building'!O70*$H$6+$I$6*'[3]Whole Building'!O90</f>
        <v>3444469.1068</v>
      </c>
    </row>
    <row r="14" spans="1:13" ht="12.75">
      <c r="A14" t="s">
        <v>52</v>
      </c>
      <c r="B14" t="s">
        <v>48</v>
      </c>
      <c r="C14">
        <v>1534239.6</v>
      </c>
      <c r="D14">
        <v>17065841.6</v>
      </c>
      <c r="E14">
        <v>3167462.4</v>
      </c>
      <c r="F14">
        <v>911915.2</v>
      </c>
      <c r="G14">
        <v>441873.6</v>
      </c>
      <c r="H14">
        <v>489360.2</v>
      </c>
      <c r="I14">
        <v>658317</v>
      </c>
      <c r="J14" s="15">
        <v>24269009.6</v>
      </c>
      <c r="K14">
        <v>8924233.4</v>
      </c>
      <c r="L14" s="12">
        <v>5.278293011720294</v>
      </c>
      <c r="M14">
        <f>$C$6*'[3]Whole Building'!O11+'[3]Whole Building'!O31*$D$6+$E$6*'[3]Whole Building'!O$106+'[3]Whole Building'!O$119*$F$6+'[3]Whole Building'!O51+$G$6*'[3]Whole Building'!O71*$H$6+$I$6*'[3]Whole Building'!O91</f>
        <v>2942202.32776</v>
      </c>
    </row>
    <row r="15" spans="1:13" ht="12.75">
      <c r="A15" t="s">
        <v>52</v>
      </c>
      <c r="B15" t="s">
        <v>49</v>
      </c>
      <c r="C15">
        <v>1831839.6</v>
      </c>
      <c r="D15">
        <v>20419441.6</v>
      </c>
      <c r="E15">
        <v>3167462.4</v>
      </c>
      <c r="F15">
        <v>911915.2</v>
      </c>
      <c r="G15">
        <v>486673.6</v>
      </c>
      <c r="H15">
        <v>550160.2</v>
      </c>
      <c r="I15">
        <v>763917</v>
      </c>
      <c r="J15" s="15">
        <v>28131409.6</v>
      </c>
      <c r="K15">
        <v>8124461.4</v>
      </c>
      <c r="L15" s="12">
        <v>5.211776995735453</v>
      </c>
      <c r="M15">
        <f>$C$6*'[3]Whole Building'!O12+'[3]Whole Building'!O32*$D$6+$E$6*'[3]Whole Building'!O$106+'[3]Whole Building'!O$119*$F$6+'[3]Whole Building'!O52+$G$6*'[3]Whole Building'!O72*$H$6+$I$6*'[3]Whole Building'!O92</f>
        <v>3330472.91376</v>
      </c>
    </row>
    <row r="16" spans="1:13" ht="12.75">
      <c r="A16" t="s">
        <v>52</v>
      </c>
      <c r="B16" t="s">
        <v>50</v>
      </c>
      <c r="C16">
        <v>1906239.6</v>
      </c>
      <c r="D16">
        <v>21257841.6</v>
      </c>
      <c r="E16">
        <v>3167462.4</v>
      </c>
      <c r="F16">
        <v>911915.2</v>
      </c>
      <c r="G16">
        <v>497873.6</v>
      </c>
      <c r="H16">
        <v>565360.2</v>
      </c>
      <c r="I16">
        <v>790317</v>
      </c>
      <c r="J16" s="15">
        <v>29097009.6</v>
      </c>
      <c r="K16">
        <v>7272844.600000002</v>
      </c>
      <c r="L16" s="12">
        <v>4.6560589569490505</v>
      </c>
      <c r="M16">
        <f>$C$6*'[3]Whole Building'!O13+'[3]Whole Building'!O33*$D$6+$E$6*'[3]Whole Building'!O$106+'[3]Whole Building'!O$119*$F$6+'[3]Whole Building'!O53+$G$6*'[3]Whole Building'!O73*$H$6+$I$6*'[3]Whole Building'!O93</f>
        <v>3068385.42416</v>
      </c>
    </row>
    <row r="17" spans="1:13" ht="12.75">
      <c r="A17" t="s">
        <v>53</v>
      </c>
      <c r="B17" t="s">
        <v>48</v>
      </c>
      <c r="C17">
        <v>1971835.6</v>
      </c>
      <c r="D17">
        <v>21947425.6</v>
      </c>
      <c r="E17">
        <v>4070886.4</v>
      </c>
      <c r="F17">
        <v>1172763.2</v>
      </c>
      <c r="G17">
        <v>557040.4</v>
      </c>
      <c r="H17">
        <v>625594</v>
      </c>
      <c r="I17">
        <v>860098.8</v>
      </c>
      <c r="J17" s="15">
        <v>31205644</v>
      </c>
      <c r="K17">
        <v>7668670.000000001</v>
      </c>
      <c r="L17" s="12">
        <v>5.331151191231873</v>
      </c>
      <c r="M17">
        <f>$C$6*'[3]Whole Building'!O14+'[3]Whole Building'!O34*$D$6+$E$6*'[3]Whole Building'!O$107+'[3]Whole Building'!O$120*$F$6+'[3]Whole Building'!O54+$G$6*'[3]Whole Building'!O74*$H$6+$I$6*'[3]Whole Building'!O94</f>
        <v>2600218.6878400003</v>
      </c>
    </row>
    <row r="18" spans="1:13" ht="12.75">
      <c r="A18" t="s">
        <v>53</v>
      </c>
      <c r="B18" t="s">
        <v>49</v>
      </c>
      <c r="C18">
        <v>2269435.6</v>
      </c>
      <c r="D18">
        <v>25301025.6</v>
      </c>
      <c r="E18">
        <v>4070886.4</v>
      </c>
      <c r="F18">
        <v>1172763.2</v>
      </c>
      <c r="G18">
        <v>601840.4</v>
      </c>
      <c r="H18">
        <v>686394</v>
      </c>
      <c r="I18">
        <v>965698.8</v>
      </c>
      <c r="J18" s="15">
        <v>35068044</v>
      </c>
      <c r="K18">
        <v>7031357.600000001</v>
      </c>
      <c r="L18" s="12">
        <v>5.402759267720285</v>
      </c>
      <c r="M18">
        <f>$C$6*'[3]Whole Building'!O15+'[3]Whole Building'!O35*$D$6+$E$6*'[3]Whole Building'!O$107+'[3]Whole Building'!O$120*$F$6+'[3]Whole Building'!O55+$G$6*'[3]Whole Building'!O75*$H$6+$I$6*'[3]Whole Building'!O95</f>
        <v>2789364.0222400003</v>
      </c>
    </row>
    <row r="19" spans="1:13" ht="12.75">
      <c r="A19" t="s">
        <v>53</v>
      </c>
      <c r="B19" t="s">
        <v>50</v>
      </c>
      <c r="C19">
        <v>2343835.6</v>
      </c>
      <c r="D19">
        <v>26139425.6</v>
      </c>
      <c r="E19">
        <v>4070886.4</v>
      </c>
      <c r="F19">
        <v>1172763.2</v>
      </c>
      <c r="G19">
        <v>613040.4</v>
      </c>
      <c r="H19">
        <v>701594</v>
      </c>
      <c r="I19">
        <v>992098.8</v>
      </c>
      <c r="J19" s="15">
        <v>36033644</v>
      </c>
      <c r="K19">
        <v>6310048</v>
      </c>
      <c r="L19" s="12">
        <v>4.996293438537637</v>
      </c>
      <c r="M19">
        <f>$C$6*'[3]Whole Building'!O16+'[3]Whole Building'!O36*$D$6+$E$6*'[3]Whole Building'!O$107+'[3]Whole Building'!O$120*$F$6+'[3]Whole Building'!O56+$G$6*'[3]Whole Building'!O76*$H$6+$I$6*'[3]Whole Building'!O96</f>
        <v>2585477.6138400007</v>
      </c>
    </row>
    <row r="20" spans="9:11" ht="12.75">
      <c r="I20" s="1" t="s">
        <v>59</v>
      </c>
      <c r="J20" s="1" t="s">
        <v>54</v>
      </c>
      <c r="K20">
        <v>6705652.6000000015</v>
      </c>
    </row>
    <row r="21" spans="9:13" ht="12.75">
      <c r="I21" s="1"/>
      <c r="J21" s="1" t="s">
        <v>55</v>
      </c>
      <c r="K21">
        <v>5197595.4</v>
      </c>
      <c r="M21">
        <f>M8-M13</f>
        <v>1255514.4972799998</v>
      </c>
    </row>
    <row r="22" spans="1:13" ht="12.75">
      <c r="A22" s="1" t="s">
        <v>56</v>
      </c>
      <c r="M22">
        <f>M21*20</f>
        <v>25110289.945599996</v>
      </c>
    </row>
    <row r="23" ht="12.75">
      <c r="M23" s="22">
        <f>M22-J13</f>
        <v>11842.745599992573</v>
      </c>
    </row>
    <row r="24" spans="1:13" ht="12.75">
      <c r="A24" s="1" t="s">
        <v>43</v>
      </c>
      <c r="B24" s="1" t="s">
        <v>44</v>
      </c>
      <c r="C24" s="1" t="s">
        <v>29</v>
      </c>
      <c r="D24" s="1" t="s">
        <v>30</v>
      </c>
      <c r="E24" s="1" t="s">
        <v>31</v>
      </c>
      <c r="F24" s="1" t="s">
        <v>32</v>
      </c>
      <c r="G24" s="1" t="s">
        <v>33</v>
      </c>
      <c r="H24" s="1" t="s">
        <v>37</v>
      </c>
      <c r="I24" s="1" t="s">
        <v>38</v>
      </c>
      <c r="M24" s="17">
        <f>M23/20</f>
        <v>592.1372799996286</v>
      </c>
    </row>
    <row r="25" spans="3:12" ht="12.75">
      <c r="C25">
        <v>31</v>
      </c>
      <c r="D25">
        <v>262</v>
      </c>
      <c r="E25">
        <v>64</v>
      </c>
      <c r="F25">
        <v>14</v>
      </c>
      <c r="G25">
        <v>28</v>
      </c>
      <c r="H25">
        <v>38</v>
      </c>
      <c r="I25">
        <v>66</v>
      </c>
      <c r="J25" s="7" t="s">
        <v>45</v>
      </c>
      <c r="K25" s="1" t="s">
        <v>18</v>
      </c>
      <c r="L25" s="16" t="s">
        <v>46</v>
      </c>
    </row>
    <row r="26" spans="10:12" ht="12.75">
      <c r="J26" s="13"/>
      <c r="L26" s="12"/>
    </row>
    <row r="27" spans="1:12" ht="12.75">
      <c r="A27" t="s">
        <v>57</v>
      </c>
      <c r="B27" t="s">
        <v>58</v>
      </c>
      <c r="C27">
        <v>74400</v>
      </c>
      <c r="D27">
        <v>838400</v>
      </c>
      <c r="E27">
        <v>153600</v>
      </c>
      <c r="F27">
        <v>44800</v>
      </c>
      <c r="G27">
        <v>11200</v>
      </c>
      <c r="H27">
        <v>15200</v>
      </c>
      <c r="I27">
        <v>26400</v>
      </c>
      <c r="J27" s="15">
        <v>1164000</v>
      </c>
      <c r="K27">
        <v>19976036.400000002</v>
      </c>
      <c r="L27" s="12">
        <v>0.9407498908115914</v>
      </c>
    </row>
    <row r="28" spans="1:12" ht="12.75">
      <c r="A28" t="s">
        <v>57</v>
      </c>
      <c r="B28" t="s">
        <v>51</v>
      </c>
      <c r="C28">
        <v>357120</v>
      </c>
      <c r="D28">
        <v>4024320</v>
      </c>
      <c r="E28">
        <v>153600</v>
      </c>
      <c r="F28">
        <v>44800</v>
      </c>
      <c r="G28">
        <v>53760</v>
      </c>
      <c r="H28">
        <v>72960</v>
      </c>
      <c r="I28">
        <v>126720</v>
      </c>
      <c r="J28" s="15">
        <v>4833280</v>
      </c>
      <c r="K28">
        <v>17951347.8</v>
      </c>
      <c r="L28" s="12">
        <v>1.4816924859029716</v>
      </c>
    </row>
    <row r="29" spans="1:12" ht="12.75">
      <c r="A29" t="s">
        <v>57</v>
      </c>
      <c r="B29" t="s">
        <v>49</v>
      </c>
      <c r="C29">
        <v>372000</v>
      </c>
      <c r="D29">
        <v>4192000</v>
      </c>
      <c r="E29">
        <v>153600</v>
      </c>
      <c r="F29">
        <v>44800</v>
      </c>
      <c r="G29">
        <v>56000</v>
      </c>
      <c r="H29">
        <v>76000</v>
      </c>
      <c r="I29">
        <v>132000</v>
      </c>
      <c r="J29" s="15">
        <v>5026400</v>
      </c>
      <c r="K29">
        <v>15926492.4</v>
      </c>
      <c r="L29" s="12">
        <v>0.9507353975373035</v>
      </c>
    </row>
    <row r="30" spans="1:12" ht="12.75">
      <c r="A30" t="s">
        <v>57</v>
      </c>
      <c r="B30" t="s">
        <v>50</v>
      </c>
      <c r="C30">
        <v>446400</v>
      </c>
      <c r="D30">
        <v>5030400</v>
      </c>
      <c r="E30">
        <v>153600</v>
      </c>
      <c r="F30">
        <v>44800</v>
      </c>
      <c r="G30">
        <v>67200</v>
      </c>
      <c r="H30">
        <v>91200</v>
      </c>
      <c r="I30">
        <v>158400</v>
      </c>
      <c r="J30" s="15">
        <v>5992000</v>
      </c>
      <c r="K30">
        <v>14087775.2</v>
      </c>
      <c r="L30" s="12">
        <v>0.8409149468982982</v>
      </c>
    </row>
    <row r="31" spans="1:12" ht="12.75">
      <c r="A31" t="s">
        <v>47</v>
      </c>
      <c r="B31" t="s">
        <v>58</v>
      </c>
      <c r="C31">
        <v>714283.4</v>
      </c>
      <c r="D31">
        <v>7987122.4</v>
      </c>
      <c r="E31">
        <v>1047526.4</v>
      </c>
      <c r="F31">
        <v>302215.2</v>
      </c>
      <c r="G31">
        <v>231705.6</v>
      </c>
      <c r="H31">
        <v>234216.8</v>
      </c>
      <c r="I31">
        <v>267438.6</v>
      </c>
      <c r="J31" s="15">
        <v>10784508.4</v>
      </c>
      <c r="K31">
        <v>14398237.000000002</v>
      </c>
      <c r="L31" s="12">
        <v>1.5824407945743864</v>
      </c>
    </row>
    <row r="32" spans="1:12" ht="12.75">
      <c r="A32" t="s">
        <v>47</v>
      </c>
      <c r="B32" t="s">
        <v>51</v>
      </c>
      <c r="C32">
        <v>997003.4</v>
      </c>
      <c r="D32">
        <v>11173042.399999999</v>
      </c>
      <c r="E32">
        <v>1047526.4</v>
      </c>
      <c r="F32">
        <v>302215.2</v>
      </c>
      <c r="G32">
        <v>274265.6</v>
      </c>
      <c r="H32">
        <v>291976.8</v>
      </c>
      <c r="I32">
        <v>367758.6</v>
      </c>
      <c r="J32" s="15">
        <v>14453788.399999999</v>
      </c>
      <c r="K32">
        <v>13015700.600000001</v>
      </c>
      <c r="L32" s="12">
        <v>1.7631631497752054</v>
      </c>
    </row>
    <row r="33" spans="1:12" ht="12.75">
      <c r="A33" t="s">
        <v>47</v>
      </c>
      <c r="B33" t="s">
        <v>49</v>
      </c>
      <c r="C33">
        <v>1011883.4</v>
      </c>
      <c r="D33">
        <v>11340722.399999999</v>
      </c>
      <c r="E33">
        <v>1047526.4</v>
      </c>
      <c r="F33">
        <v>302215.2</v>
      </c>
      <c r="G33">
        <v>276505.6</v>
      </c>
      <c r="H33">
        <v>295016.8</v>
      </c>
      <c r="I33">
        <v>373038.6</v>
      </c>
      <c r="J33" s="15">
        <v>14646908.399999999</v>
      </c>
      <c r="K33">
        <v>11633095.200000001</v>
      </c>
      <c r="L33" s="12">
        <v>1.5288646269430075</v>
      </c>
    </row>
    <row r="34" spans="1:12" ht="12.75">
      <c r="A34" t="s">
        <v>47</v>
      </c>
      <c r="B34" t="s">
        <v>50</v>
      </c>
      <c r="C34">
        <v>1086283.4</v>
      </c>
      <c r="D34">
        <v>12179122.399999999</v>
      </c>
      <c r="E34">
        <v>1047526.4</v>
      </c>
      <c r="F34">
        <v>302215.2</v>
      </c>
      <c r="G34">
        <v>287705.6</v>
      </c>
      <c r="H34">
        <v>310216.8</v>
      </c>
      <c r="I34">
        <v>52661.4</v>
      </c>
      <c r="J34" s="15">
        <v>15265731.2</v>
      </c>
      <c r="K34">
        <v>10307977</v>
      </c>
      <c r="L34" s="12">
        <v>1.3998361284424805</v>
      </c>
    </row>
    <row r="35" spans="1:12" ht="12.75">
      <c r="A35" t="s">
        <v>51</v>
      </c>
      <c r="B35" t="s">
        <v>58</v>
      </c>
      <c r="C35">
        <v>1675506.6</v>
      </c>
      <c r="D35">
        <v>18694957.6</v>
      </c>
      <c r="E35">
        <v>2765030.4</v>
      </c>
      <c r="F35">
        <v>796527.2</v>
      </c>
      <c r="G35">
        <v>491408.4</v>
      </c>
      <c r="H35">
        <v>536522</v>
      </c>
      <c r="I35">
        <v>705394.8</v>
      </c>
      <c r="J35" s="15">
        <v>25665347</v>
      </c>
      <c r="K35">
        <v>10449514.799999999</v>
      </c>
      <c r="L35" s="12">
        <v>2.3844060411048393</v>
      </c>
    </row>
    <row r="36" spans="1:12" ht="12.75">
      <c r="A36" t="s">
        <v>51</v>
      </c>
      <c r="B36" t="s">
        <v>51</v>
      </c>
      <c r="C36">
        <v>1958226.6</v>
      </c>
      <c r="D36">
        <v>21880877.6</v>
      </c>
      <c r="E36">
        <v>2765030.4</v>
      </c>
      <c r="F36">
        <v>796527.2</v>
      </c>
      <c r="G36">
        <v>533968.4</v>
      </c>
      <c r="H36">
        <v>594282</v>
      </c>
      <c r="I36">
        <v>805714.8</v>
      </c>
      <c r="J36" s="15">
        <v>29334627</v>
      </c>
      <c r="K36">
        <v>9522738.8</v>
      </c>
      <c r="L36" s="12">
        <v>2.5092472518367823</v>
      </c>
    </row>
    <row r="37" spans="1:12" ht="12.75">
      <c r="A37" t="s">
        <v>51</v>
      </c>
      <c r="B37" t="s">
        <v>49</v>
      </c>
      <c r="C37">
        <v>1973106.6</v>
      </c>
      <c r="D37">
        <v>22048557.6</v>
      </c>
      <c r="E37">
        <v>2765030.4</v>
      </c>
      <c r="F37">
        <v>796527.2</v>
      </c>
      <c r="G37">
        <v>547408.4</v>
      </c>
      <c r="H37">
        <v>597322</v>
      </c>
      <c r="I37">
        <v>810994.8</v>
      </c>
      <c r="J37" s="15">
        <v>29538947</v>
      </c>
      <c r="K37">
        <v>8578633</v>
      </c>
      <c r="L37" s="12">
        <v>2.3379196816339545</v>
      </c>
    </row>
    <row r="38" spans="1:12" ht="12.75">
      <c r="A38" t="s">
        <v>51</v>
      </c>
      <c r="B38" t="s">
        <v>50</v>
      </c>
      <c r="C38">
        <v>2047506.6</v>
      </c>
      <c r="D38">
        <v>22886957.6</v>
      </c>
      <c r="E38">
        <v>2765030.4</v>
      </c>
      <c r="F38">
        <v>796527.2</v>
      </c>
      <c r="G38">
        <v>454588.4</v>
      </c>
      <c r="H38">
        <v>612522</v>
      </c>
      <c r="I38">
        <v>837394.8</v>
      </c>
      <c r="J38" s="15">
        <v>30400527</v>
      </c>
      <c r="K38">
        <v>7641763.6</v>
      </c>
      <c r="L38" s="12">
        <v>2.24001324355398</v>
      </c>
    </row>
    <row r="39" spans="1:12" ht="12.75">
      <c r="A39" t="s">
        <v>52</v>
      </c>
      <c r="B39" t="s">
        <v>58</v>
      </c>
      <c r="C39">
        <v>1929216.8</v>
      </c>
      <c r="D39">
        <v>21491964.799999997</v>
      </c>
      <c r="E39">
        <v>3128691.2</v>
      </c>
      <c r="F39">
        <v>899281.6</v>
      </c>
      <c r="G39">
        <v>578208.4</v>
      </c>
      <c r="H39">
        <v>624233.6</v>
      </c>
      <c r="I39">
        <v>805477.2</v>
      </c>
      <c r="J39" s="15">
        <v>29457073.599999998</v>
      </c>
      <c r="K39">
        <v>9619361.599999998</v>
      </c>
      <c r="L39" s="12">
        <v>2.540720216178291</v>
      </c>
    </row>
    <row r="40" spans="1:12" ht="12.75">
      <c r="A40" t="s">
        <v>52</v>
      </c>
      <c r="B40" t="s">
        <v>51</v>
      </c>
      <c r="C40">
        <v>2211936.8</v>
      </c>
      <c r="D40">
        <v>24677884.799999997</v>
      </c>
      <c r="E40">
        <v>3128691.2</v>
      </c>
      <c r="F40">
        <v>899281.6</v>
      </c>
      <c r="G40">
        <v>620768.4</v>
      </c>
      <c r="H40">
        <v>681993.6</v>
      </c>
      <c r="I40">
        <v>905797.2</v>
      </c>
      <c r="J40" s="15">
        <v>33126353.599999998</v>
      </c>
      <c r="K40">
        <v>8788332.8</v>
      </c>
      <c r="L40" s="12">
        <v>2.666101827616393</v>
      </c>
    </row>
    <row r="41" spans="1:12" ht="12.75">
      <c r="A41" t="s">
        <v>52</v>
      </c>
      <c r="B41" t="s">
        <v>49</v>
      </c>
      <c r="C41">
        <v>2226816.8</v>
      </c>
      <c r="D41">
        <v>24845564.799999997</v>
      </c>
      <c r="E41">
        <v>3128691.2</v>
      </c>
      <c r="F41">
        <v>899281.6</v>
      </c>
      <c r="G41">
        <v>623008.4</v>
      </c>
      <c r="H41">
        <v>685033.6</v>
      </c>
      <c r="I41">
        <v>911077.2</v>
      </c>
      <c r="J41" s="15">
        <v>33319473.599999998</v>
      </c>
      <c r="K41">
        <v>7957356</v>
      </c>
      <c r="L41" s="12">
        <v>2.5135407150843614</v>
      </c>
    </row>
    <row r="42" spans="1:12" ht="12.75">
      <c r="A42" t="s">
        <v>52</v>
      </c>
      <c r="B42" t="s">
        <v>50</v>
      </c>
      <c r="C42">
        <v>2301216.8</v>
      </c>
      <c r="D42">
        <v>25683964.799999997</v>
      </c>
      <c r="E42">
        <v>3128691.2</v>
      </c>
      <c r="F42">
        <v>899281.6</v>
      </c>
      <c r="G42">
        <v>634208.4</v>
      </c>
      <c r="H42">
        <v>700233.6</v>
      </c>
      <c r="I42">
        <v>937477.2</v>
      </c>
      <c r="J42" s="15">
        <v>34285073.6</v>
      </c>
      <c r="K42">
        <v>7073438.800000002</v>
      </c>
      <c r="L42" s="12">
        <v>2.424702666390682</v>
      </c>
    </row>
    <row r="43" spans="1:12" ht="12.75">
      <c r="A43" t="s">
        <v>53</v>
      </c>
      <c r="B43" t="s">
        <v>58</v>
      </c>
      <c r="C43">
        <v>2366794.2</v>
      </c>
      <c r="D43">
        <v>26373339.200000003</v>
      </c>
      <c r="E43">
        <v>3925324.8</v>
      </c>
      <c r="F43">
        <v>1128982.4</v>
      </c>
      <c r="G43">
        <v>693375.2</v>
      </c>
      <c r="H43">
        <v>760471.2</v>
      </c>
      <c r="I43">
        <v>1007252.4</v>
      </c>
      <c r="J43" s="15">
        <v>36255539.400000006</v>
      </c>
      <c r="K43">
        <v>8150980.4</v>
      </c>
      <c r="L43" s="12">
        <v>2.7755719889905413</v>
      </c>
    </row>
    <row r="44" spans="1:12" ht="12.75">
      <c r="A44" t="s">
        <v>53</v>
      </c>
      <c r="B44" t="s">
        <v>51</v>
      </c>
      <c r="C44">
        <v>2649514.2</v>
      </c>
      <c r="D44">
        <v>29559259.200000003</v>
      </c>
      <c r="E44">
        <v>3925324.8</v>
      </c>
      <c r="F44">
        <v>1128982.4</v>
      </c>
      <c r="G44">
        <v>735935.2</v>
      </c>
      <c r="H44">
        <v>818231.2</v>
      </c>
      <c r="I44">
        <v>1107572.4</v>
      </c>
      <c r="J44" s="15">
        <v>39924819.400000006</v>
      </c>
      <c r="K44">
        <v>7489849.600000001</v>
      </c>
      <c r="L44" s="12">
        <v>2.9092306177107514</v>
      </c>
    </row>
    <row r="45" spans="1:12" ht="12.75">
      <c r="A45" t="s">
        <v>53</v>
      </c>
      <c r="B45" t="s">
        <v>49</v>
      </c>
      <c r="C45">
        <v>2664394.2</v>
      </c>
      <c r="D45">
        <v>29726939.200000003</v>
      </c>
      <c r="E45">
        <v>3925324.8</v>
      </c>
      <c r="F45">
        <v>1128982.4</v>
      </c>
      <c r="G45">
        <v>738175.2</v>
      </c>
      <c r="H45">
        <v>821271.2</v>
      </c>
      <c r="I45">
        <v>1112852.4</v>
      </c>
      <c r="J45" s="15">
        <v>40117939.400000006</v>
      </c>
      <c r="K45">
        <v>6828486.8</v>
      </c>
      <c r="L45" s="12">
        <v>2.788900155054686</v>
      </c>
    </row>
    <row r="46" spans="1:12" ht="12.75">
      <c r="A46" t="s">
        <v>53</v>
      </c>
      <c r="B46" t="s">
        <v>50</v>
      </c>
      <c r="C46">
        <v>2738794.2</v>
      </c>
      <c r="D46">
        <v>30565339.200000003</v>
      </c>
      <c r="E46">
        <v>3925324.8</v>
      </c>
      <c r="F46">
        <v>1128982.4</v>
      </c>
      <c r="G46">
        <v>749375.2</v>
      </c>
      <c r="H46">
        <v>836471.2</v>
      </c>
      <c r="I46">
        <v>1139252.4</v>
      </c>
      <c r="J46" s="15">
        <v>41083539.400000006</v>
      </c>
      <c r="K46">
        <v>6080599</v>
      </c>
      <c r="L46" s="12">
        <v>2.7148762972214135</v>
      </c>
    </row>
    <row r="47" spans="9:11" ht="12.75">
      <c r="I47" s="1" t="s">
        <v>59</v>
      </c>
      <c r="J47" s="1" t="s">
        <v>54</v>
      </c>
      <c r="K47">
        <v>13895437.400000002</v>
      </c>
    </row>
    <row r="48" spans="9:11" ht="12.75">
      <c r="I48" s="1"/>
      <c r="J48" s="1" t="s">
        <v>55</v>
      </c>
      <c r="K48">
        <v>12334272.800000003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2010-04-15T18:51:54Z</dcterms:created>
  <dcterms:modified xsi:type="dcterms:W3CDTF">2010-04-28T21:38:11Z</dcterms:modified>
  <cp:category/>
  <cp:version/>
  <cp:contentType/>
  <cp:contentStatus/>
</cp:coreProperties>
</file>